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564be4f9d98255e/UNI/2020 Term 1/ACCT11081 FINANCIAL ACCOUNTING/Assignment/"/>
    </mc:Choice>
  </mc:AlternateContent>
  <xr:revisionPtr revIDLastSave="168" documentId="8_{3B8C0EFE-5385-4A88-ABC7-11AA29722054}" xr6:coauthVersionLast="45" xr6:coauthVersionMax="45" xr10:uidLastSave="{538C8E4D-4E57-4919-9C2E-2DD79FAAD8FC}"/>
  <bookViews>
    <workbookView xWindow="28680" yWindow="-120" windowWidth="29040" windowHeight="15840" activeTab="1" xr2:uid="{B1FC9A46-F034-4A59-955D-7EE0AAEC83C9}"/>
  </bookViews>
  <sheets>
    <sheet name="Transactions" sheetId="1" r:id="rId1"/>
    <sheet name="P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5" i="1" l="1"/>
  <c r="F24" i="1"/>
  <c r="F23" i="1"/>
  <c r="F27" i="1"/>
  <c r="F17" i="1"/>
  <c r="F16" i="1"/>
  <c r="F28" i="1"/>
  <c r="F19" i="1"/>
  <c r="F26" i="1"/>
  <c r="F15" i="1"/>
  <c r="F18" i="1"/>
  <c r="F14" i="1"/>
  <c r="F13" i="1"/>
  <c r="F12" i="1"/>
  <c r="F11" i="1"/>
  <c r="F10" i="1"/>
  <c r="F9" i="1"/>
  <c r="F8" i="1"/>
  <c r="F6" i="1"/>
  <c r="F5" i="1"/>
  <c r="F4" i="1"/>
  <c r="F3" i="1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0" i="2"/>
  <c r="C9" i="2"/>
  <c r="C8" i="2"/>
  <c r="C7" i="2"/>
  <c r="C11" i="2" l="1"/>
  <c r="C31" i="2"/>
  <c r="C33" i="2" l="1"/>
  <c r="D10" i="2"/>
  <c r="D9" i="2"/>
  <c r="D8" i="2"/>
  <c r="D7" i="2"/>
  <c r="D31" i="2"/>
  <c r="D22" i="2"/>
  <c r="D14" i="2"/>
  <c r="D29" i="2"/>
  <c r="D21" i="2"/>
  <c r="D13" i="2"/>
  <c r="D28" i="2"/>
  <c r="D20" i="2"/>
  <c r="D19" i="2"/>
  <c r="D18" i="2"/>
  <c r="D30" i="2"/>
  <c r="D27" i="2"/>
  <c r="D26" i="2"/>
  <c r="D25" i="2"/>
  <c r="D17" i="2"/>
  <c r="D16" i="2"/>
  <c r="D24" i="2"/>
  <c r="D23" i="2"/>
  <c r="D15" i="2"/>
  <c r="D11" i="2" l="1"/>
  <c r="D33" i="2" s="1"/>
</calcChain>
</file>

<file path=xl/sharedStrings.xml><?xml version="1.0" encoding="utf-8"?>
<sst xmlns="http://schemas.openxmlformats.org/spreadsheetml/2006/main" count="330" uniqueCount="114">
  <si>
    <t>Date</t>
  </si>
  <si>
    <t>Amount ($)</t>
  </si>
  <si>
    <t>Transaction Details</t>
  </si>
  <si>
    <t>Category in my chart of accounts</t>
  </si>
  <si>
    <t>ALLY FASSION THURINGOWA</t>
  </si>
  <si>
    <t>Everyday Round up</t>
  </si>
  <si>
    <t>COLES 4655 EXPRESS</t>
  </si>
  <si>
    <t>Internal Transfer</t>
  </si>
  <si>
    <t>Yamaha Motor Finance</t>
  </si>
  <si>
    <t>Puma Midtown West End</t>
  </si>
  <si>
    <t>Telstra Ddebit</t>
  </si>
  <si>
    <t>Salary - Tyler Milne</t>
  </si>
  <si>
    <t>Troy Kebabs Domain</t>
  </si>
  <si>
    <t>Bunnings</t>
  </si>
  <si>
    <t>Glamaco Garbutt</t>
  </si>
  <si>
    <t>Microsoft*Xbox Live Gold</t>
  </si>
  <si>
    <t>Rent</t>
  </si>
  <si>
    <t>DID Sturt Street</t>
  </si>
  <si>
    <t>Chef's Café &amp; Carvery</t>
  </si>
  <si>
    <t>Spaceship Capital</t>
  </si>
  <si>
    <t>Petbarn Pty Ltd</t>
  </si>
  <si>
    <t>Salary - Tyson MacGregor</t>
  </si>
  <si>
    <t>PayPal Australia</t>
  </si>
  <si>
    <t>Guzman y Gomez</t>
  </si>
  <si>
    <t>Cactus Jacks Restaurant</t>
  </si>
  <si>
    <t>Big W Willows</t>
  </si>
  <si>
    <t>Donut King Willows</t>
  </si>
  <si>
    <t>Thomas Milne Transfer</t>
  </si>
  <si>
    <t>Herveys Range Heritage Tea Rooms</t>
  </si>
  <si>
    <t>Coles 4655 KIRWAN</t>
  </si>
  <si>
    <t>Ticketek Pty Ltd</t>
  </si>
  <si>
    <t>United Mt Louisa</t>
  </si>
  <si>
    <t xml:space="preserve">Holiday </t>
  </si>
  <si>
    <t>Rock Wear Castletown</t>
  </si>
  <si>
    <t>Petstock Pty Ltd</t>
  </si>
  <si>
    <t>Moonlight Cinemas Melbourne</t>
  </si>
  <si>
    <t>Paysmart AU</t>
  </si>
  <si>
    <t>PREMCBA YOUI</t>
  </si>
  <si>
    <t>Andrew Tucker - Ticket</t>
  </si>
  <si>
    <t>Coles Express 1967 Kirwan</t>
  </si>
  <si>
    <t>Kmart 1239 Idalia</t>
  </si>
  <si>
    <t>Hal Tucker - Ticket</t>
  </si>
  <si>
    <t>Nutrition Warehouse</t>
  </si>
  <si>
    <t>Ergon Energy</t>
  </si>
  <si>
    <t>BodyBuilding.com</t>
  </si>
  <si>
    <t>ThomasReuters Estore</t>
  </si>
  <si>
    <t xml:space="preserve">Juliettes Espresso Pty </t>
  </si>
  <si>
    <t>McDonalds Thuringowa</t>
  </si>
  <si>
    <t>Apartments of Melbourne</t>
  </si>
  <si>
    <t>Emphasis Aitkenvale</t>
  </si>
  <si>
    <t>KFC Woodlands</t>
  </si>
  <si>
    <t>Spotify</t>
  </si>
  <si>
    <t>Coles Express 1967 Deeragun</t>
  </si>
  <si>
    <t>Netflix</t>
  </si>
  <si>
    <t>PF Insurance</t>
  </si>
  <si>
    <t>Woolworths 2234</t>
  </si>
  <si>
    <t>Kmart 1034 Townsville</t>
  </si>
  <si>
    <t>Tyson MacGregor</t>
  </si>
  <si>
    <t>Income Statement</t>
  </si>
  <si>
    <t>For the month ending 31 March 2020</t>
  </si>
  <si>
    <t>$</t>
  </si>
  <si>
    <t>Income</t>
  </si>
  <si>
    <t>TOTAL INCOME</t>
  </si>
  <si>
    <t>EXPENSES</t>
  </si>
  <si>
    <t>TOTAL EXPENSES</t>
  </si>
  <si>
    <t>Profit / (Loss) for the period</t>
  </si>
  <si>
    <t>Tyler Milne</t>
  </si>
  <si>
    <t>Refunds</t>
  </si>
  <si>
    <t>Transfers</t>
  </si>
  <si>
    <t>Clothing</t>
  </si>
  <si>
    <t>Savings Rounded up</t>
  </si>
  <si>
    <t>Fuel</t>
  </si>
  <si>
    <t>Motorbike Loan</t>
  </si>
  <si>
    <t>Food</t>
  </si>
  <si>
    <t>Insurance</t>
  </si>
  <si>
    <t>Education</t>
  </si>
  <si>
    <t>Entertainment</t>
  </si>
  <si>
    <t>Pets</t>
  </si>
  <si>
    <t>Health &amp; Beauty</t>
  </si>
  <si>
    <t>Gym</t>
  </si>
  <si>
    <t>Other</t>
  </si>
  <si>
    <t>Investment</t>
  </si>
  <si>
    <t>Holiday</t>
  </si>
  <si>
    <t>Phone</t>
  </si>
  <si>
    <t>Power</t>
  </si>
  <si>
    <t>My Chart of Accounts</t>
  </si>
  <si>
    <t>1 - Revenue</t>
  </si>
  <si>
    <t>2 - Expense</t>
  </si>
  <si>
    <t>4-2 Liability - Insurance</t>
  </si>
  <si>
    <t>4-1 Liability - Motorbike Loan</t>
  </si>
  <si>
    <t>4-3 Liability - Rent</t>
  </si>
  <si>
    <t>3 - Assets</t>
  </si>
  <si>
    <t>3-1 - Cash at bank</t>
  </si>
  <si>
    <t>4 - Liabilities</t>
  </si>
  <si>
    <t>5 - Equity</t>
  </si>
  <si>
    <t>1-1 - Tyler Milne</t>
  </si>
  <si>
    <t>1-2 - Tyson MacGregor</t>
  </si>
  <si>
    <t>1-3 - Refunds</t>
  </si>
  <si>
    <t>1-4 - Transfers</t>
  </si>
  <si>
    <t>2-1 - Clothing</t>
  </si>
  <si>
    <t>2-2 - Savings round up</t>
  </si>
  <si>
    <t>2-3 - Fuel</t>
  </si>
  <si>
    <t>2-5 - Internal Transfer</t>
  </si>
  <si>
    <t>2-6 - Food</t>
  </si>
  <si>
    <t>2-8 - Education</t>
  </si>
  <si>
    <t>2-9 - Entertainment</t>
  </si>
  <si>
    <t>2-12 - Health &amp; Beauty</t>
  </si>
  <si>
    <t>4-4 - Gym</t>
  </si>
  <si>
    <t>4-5 - Phone</t>
  </si>
  <si>
    <t>4-6 - Power</t>
  </si>
  <si>
    <t>2-13 - Investment</t>
  </si>
  <si>
    <t>2-14  - Holiday</t>
  </si>
  <si>
    <t>2-16 - Other</t>
  </si>
  <si>
    <t>2-15 - Pets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</si>
</sst>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#,##0.00;\(#,##0.00\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9">
    <xf numFmtId="0" fontId="0" fillId="0" borderId="0" xfId="0"/>
    <xf numFmtId="14" fontId="0" fillId="0" borderId="0" xfId="0" applyNumberFormat="1"/>
    <xf numFmtId="164" fontId="0" fillId="0" borderId="0" xfId="1" applyNumberFormat="1" applyFont="1"/>
    <xf numFmtId="14" fontId="2" fillId="0" borderId="1" xfId="0" applyNumberFormat="1" applyFont="1" applyBorder="1" applyAlignment="1">
      <alignment horizontal="center" vertical="center"/>
    </xf>
    <xf numFmtId="164" fontId="2" fillId="0" borderId="1" xfId="1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64" fontId="0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/>
    <xf numFmtId="10" fontId="0" fillId="0" borderId="0" xfId="0" applyNumberFormat="1"/>
    <xf numFmtId="0" fontId="2" fillId="0" borderId="0" xfId="0" applyFont="1" applyBorder="1" applyAlignment="1">
      <alignment horizontal="center" vertical="center"/>
    </xf>
    <xf numFmtId="10" fontId="0" fillId="0" borderId="0" xfId="0" applyNumberFormat="1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 indent="1"/>
    </xf>
    <xf numFmtId="164" fontId="0" fillId="0" borderId="0" xfId="0" applyNumberFormat="1" applyBorder="1" applyAlignment="1">
      <alignment horizontal="center" vertical="center"/>
    </xf>
    <xf numFmtId="10" fontId="0" fillId="0" borderId="0" xfId="2" applyNumberFormat="1" applyFont="1" applyBorder="1"/>
    <xf numFmtId="164" fontId="3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indent="1"/>
    </xf>
    <xf numFmtId="164" fontId="0" fillId="0" borderId="2" xfId="0" applyNumberFormat="1" applyBorder="1" applyAlignment="1">
      <alignment horizontal="center" vertical="center"/>
    </xf>
    <xf numFmtId="10" fontId="0" fillId="0" borderId="2" xfId="2" applyNumberFormat="1" applyFont="1" applyBorder="1"/>
    <xf numFmtId="164" fontId="4" fillId="0" borderId="3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0" fontId="4" fillId="0" borderId="3" xfId="2" applyNumberFormat="1" applyFont="1" applyBorder="1"/>
    <xf numFmtId="0" fontId="2" fillId="0" borderId="0" xfId="0" applyFont="1"/>
    <xf numFmtId="0" fontId="5" fillId="0" borderId="0" xfId="0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69CE7-093C-4CB2-B6BC-C87BD253DBB8}">
  <dimension ref="A1:F145"/>
  <sheetViews>
    <sheetView zoomScaleNormal="100" workbookViewId="0">
      <selection activeCell="F31" sqref="F31"/>
    </sheetView>
  </sheetViews>
  <sheetFormatPr defaultRowHeight="14.4" x14ac:dyDescent="0.3"/>
  <cols>
    <col min="1" max="1" width="10.5546875" style="1" bestFit="1" customWidth="1"/>
    <col min="2" max="2" width="12" style="2" bestFit="1" customWidth="1"/>
    <col min="3" max="3" width="31.6640625" bestFit="1" customWidth="1"/>
    <col min="4" max="4" width="28.21875" style="11" bestFit="1" customWidth="1"/>
    <col min="6" max="6" width="26.5546875" bestFit="1" customWidth="1"/>
    <col min="8" max="8" width="13.44140625" customWidth="1"/>
    <col min="9" max="9" width="13.5546875" customWidth="1"/>
  </cols>
  <sheetData>
    <row r="1" spans="1:6" x14ac:dyDescent="0.3">
      <c r="A1" s="3" t="s">
        <v>0</v>
      </c>
      <c r="B1" s="4" t="s">
        <v>1</v>
      </c>
      <c r="C1" s="5" t="s">
        <v>2</v>
      </c>
      <c r="D1" s="9" t="s">
        <v>3</v>
      </c>
      <c r="F1" s="28" t="s">
        <v>85</v>
      </c>
    </row>
    <row r="2" spans="1:6" x14ac:dyDescent="0.3">
      <c r="A2" s="6">
        <v>43891</v>
      </c>
      <c r="B2" s="7">
        <v>-100.36</v>
      </c>
      <c r="C2" s="8" t="s">
        <v>4</v>
      </c>
      <c r="D2" s="10" t="s">
        <v>99</v>
      </c>
      <c r="F2" s="27" t="s">
        <v>86</v>
      </c>
    </row>
    <row r="3" spans="1:6" x14ac:dyDescent="0.3">
      <c r="A3" s="6">
        <v>43891</v>
      </c>
      <c r="B3" s="7">
        <v>-0.64</v>
      </c>
      <c r="C3" s="8" t="s">
        <v>5</v>
      </c>
      <c r="D3" s="10" t="s">
        <v>100</v>
      </c>
      <c r="F3" t="str">
        <f>D14</f>
        <v>1-1 - Tyler Milne</v>
      </c>
    </row>
    <row r="4" spans="1:6" x14ac:dyDescent="0.3">
      <c r="A4" s="6">
        <v>43891</v>
      </c>
      <c r="B4" s="7">
        <v>-0.5</v>
      </c>
      <c r="C4" s="8" t="s">
        <v>5</v>
      </c>
      <c r="D4" s="10" t="s">
        <v>100</v>
      </c>
      <c r="F4" t="str">
        <f>D22</f>
        <v>1-2 - Tyson MacGregor</v>
      </c>
    </row>
    <row r="5" spans="1:6" x14ac:dyDescent="0.3">
      <c r="A5" s="6">
        <v>43891</v>
      </c>
      <c r="B5" s="7">
        <v>-47.3</v>
      </c>
      <c r="C5" s="8" t="s">
        <v>6</v>
      </c>
      <c r="D5" s="10" t="s">
        <v>101</v>
      </c>
      <c r="F5" t="str">
        <f>D56</f>
        <v>1-3 - Refunds</v>
      </c>
    </row>
    <row r="6" spans="1:6" x14ac:dyDescent="0.3">
      <c r="A6" s="6">
        <v>43891</v>
      </c>
      <c r="B6" s="7">
        <v>-0.7</v>
      </c>
      <c r="C6" s="8" t="s">
        <v>5</v>
      </c>
      <c r="D6" s="10" t="s">
        <v>100</v>
      </c>
      <c r="F6" t="str">
        <f>D69</f>
        <v>1-4 - Transfers</v>
      </c>
    </row>
    <row r="7" spans="1:6" x14ac:dyDescent="0.3">
      <c r="A7" s="6">
        <v>43892</v>
      </c>
      <c r="B7" s="7">
        <v>-0.7</v>
      </c>
      <c r="C7" s="8" t="s">
        <v>5</v>
      </c>
      <c r="D7" s="10" t="s">
        <v>100</v>
      </c>
      <c r="F7" s="27" t="s">
        <v>87</v>
      </c>
    </row>
    <row r="8" spans="1:6" x14ac:dyDescent="0.3">
      <c r="A8" s="6">
        <v>43892</v>
      </c>
      <c r="B8" s="7">
        <v>-200</v>
      </c>
      <c r="C8" s="8" t="s">
        <v>8</v>
      </c>
      <c r="D8" s="10" t="s">
        <v>89</v>
      </c>
      <c r="F8" t="str">
        <f>D2</f>
        <v>2-1 - Clothing</v>
      </c>
    </row>
    <row r="9" spans="1:6" x14ac:dyDescent="0.3">
      <c r="A9" s="6">
        <v>43892</v>
      </c>
      <c r="B9" s="7">
        <v>-0.2</v>
      </c>
      <c r="C9" s="8" t="s">
        <v>5</v>
      </c>
      <c r="D9" s="10" t="s">
        <v>100</v>
      </c>
      <c r="F9" t="str">
        <f>D3</f>
        <v>2-2 - Savings round up</v>
      </c>
    </row>
    <row r="10" spans="1:6" x14ac:dyDescent="0.3">
      <c r="A10" s="6">
        <v>43892</v>
      </c>
      <c r="B10" s="7">
        <v>-50</v>
      </c>
      <c r="C10" s="8" t="s">
        <v>7</v>
      </c>
      <c r="D10" s="10" t="s">
        <v>102</v>
      </c>
      <c r="F10" t="str">
        <f>D75</f>
        <v>2-3 - Fuel</v>
      </c>
    </row>
    <row r="11" spans="1:6" x14ac:dyDescent="0.3">
      <c r="A11" s="6">
        <v>43893</v>
      </c>
      <c r="B11" s="7">
        <v>-19.5</v>
      </c>
      <c r="C11" s="8" t="s">
        <v>55</v>
      </c>
      <c r="D11" s="10" t="s">
        <v>103</v>
      </c>
      <c r="F11" t="str">
        <f>D10</f>
        <v>2-5 - Internal Transfer</v>
      </c>
    </row>
    <row r="12" spans="1:6" x14ac:dyDescent="0.3">
      <c r="A12" s="6">
        <v>43893</v>
      </c>
      <c r="B12" s="7">
        <v>-13.3</v>
      </c>
      <c r="C12" s="8" t="s">
        <v>17</v>
      </c>
      <c r="D12" s="10" t="s">
        <v>103</v>
      </c>
      <c r="F12" t="str">
        <f>D11</f>
        <v>2-6 - Food</v>
      </c>
    </row>
    <row r="13" spans="1:6" x14ac:dyDescent="0.3">
      <c r="A13" s="6">
        <v>43893</v>
      </c>
      <c r="B13" s="7">
        <v>-15</v>
      </c>
      <c r="C13" s="8" t="s">
        <v>56</v>
      </c>
      <c r="D13" s="10" t="s">
        <v>99</v>
      </c>
      <c r="F13" t="str">
        <f>D18</f>
        <v>2-8 - Education</v>
      </c>
    </row>
    <row r="14" spans="1:6" x14ac:dyDescent="0.3">
      <c r="A14" s="6">
        <v>43893</v>
      </c>
      <c r="B14" s="7">
        <v>779.1</v>
      </c>
      <c r="C14" s="8" t="s">
        <v>11</v>
      </c>
      <c r="D14" s="10" t="s">
        <v>95</v>
      </c>
      <c r="F14" t="str">
        <f>D19</f>
        <v>2-9 - Entertainment</v>
      </c>
    </row>
    <row r="15" spans="1:6" x14ac:dyDescent="0.3">
      <c r="A15" s="6">
        <v>43893</v>
      </c>
      <c r="B15" s="7">
        <v>-290</v>
      </c>
      <c r="C15" s="8" t="s">
        <v>7</v>
      </c>
      <c r="D15" s="10" t="s">
        <v>102</v>
      </c>
      <c r="F15" t="str">
        <f>D44</f>
        <v>2-12 - Health &amp; Beauty</v>
      </c>
    </row>
    <row r="16" spans="1:6" x14ac:dyDescent="0.3">
      <c r="A16" s="6">
        <v>43893</v>
      </c>
      <c r="B16" s="7">
        <v>-200</v>
      </c>
      <c r="C16" s="8" t="s">
        <v>7</v>
      </c>
      <c r="D16" s="10" t="s">
        <v>102</v>
      </c>
      <c r="F16" t="str">
        <f>D79</f>
        <v>2-13 - Investment</v>
      </c>
    </row>
    <row r="17" spans="1:6" x14ac:dyDescent="0.3">
      <c r="A17" s="6">
        <v>43893</v>
      </c>
      <c r="B17" s="7">
        <v>-93.65</v>
      </c>
      <c r="C17" s="8" t="s">
        <v>54</v>
      </c>
      <c r="D17" s="10" t="s">
        <v>88</v>
      </c>
      <c r="F17" t="str">
        <f>D43</f>
        <v>2-14  - Holiday</v>
      </c>
    </row>
    <row r="18" spans="1:6" x14ac:dyDescent="0.3">
      <c r="A18" s="6">
        <v>43894</v>
      </c>
      <c r="B18" s="7">
        <v>-172.46</v>
      </c>
      <c r="C18" s="8" t="s">
        <v>45</v>
      </c>
      <c r="D18" s="10" t="s">
        <v>104</v>
      </c>
      <c r="F18" t="str">
        <f>D27</f>
        <v>2-15 - Pets</v>
      </c>
    </row>
    <row r="19" spans="1:6" x14ac:dyDescent="0.3">
      <c r="A19" s="6">
        <v>43894</v>
      </c>
      <c r="B19" s="7">
        <v>-13.99</v>
      </c>
      <c r="C19" s="8" t="s">
        <v>53</v>
      </c>
      <c r="D19" s="10" t="s">
        <v>105</v>
      </c>
      <c r="F19" t="str">
        <f>D59</f>
        <v>2-16 - Other</v>
      </c>
    </row>
    <row r="20" spans="1:6" x14ac:dyDescent="0.3">
      <c r="A20" s="6">
        <v>43894</v>
      </c>
      <c r="B20" s="7">
        <v>-9.8000000000000007</v>
      </c>
      <c r="C20" s="8" t="s">
        <v>46</v>
      </c>
      <c r="D20" s="10" t="s">
        <v>103</v>
      </c>
      <c r="F20" s="27" t="s">
        <v>91</v>
      </c>
    </row>
    <row r="21" spans="1:6" x14ac:dyDescent="0.3">
      <c r="A21" s="6">
        <v>43894</v>
      </c>
      <c r="B21" s="7">
        <v>-0.75</v>
      </c>
      <c r="C21" s="8" t="s">
        <v>5</v>
      </c>
      <c r="D21" s="10" t="s">
        <v>100</v>
      </c>
      <c r="F21" t="s">
        <v>92</v>
      </c>
    </row>
    <row r="22" spans="1:6" x14ac:dyDescent="0.3">
      <c r="A22" s="6">
        <v>43894</v>
      </c>
      <c r="B22" s="7">
        <v>968.5</v>
      </c>
      <c r="C22" s="8" t="s">
        <v>21</v>
      </c>
      <c r="D22" s="10" t="s">
        <v>96</v>
      </c>
      <c r="F22" s="27" t="s">
        <v>93</v>
      </c>
    </row>
    <row r="23" spans="1:6" x14ac:dyDescent="0.3">
      <c r="A23" s="6">
        <v>43894</v>
      </c>
      <c r="B23" s="7">
        <v>-190</v>
      </c>
      <c r="C23" s="8" t="s">
        <v>7</v>
      </c>
      <c r="D23" s="10" t="s">
        <v>102</v>
      </c>
      <c r="F23" t="str">
        <f>D8</f>
        <v>4-1 Liability - Motorbike Loan</v>
      </c>
    </row>
    <row r="24" spans="1:6" x14ac:dyDescent="0.3">
      <c r="A24" s="6">
        <v>43894</v>
      </c>
      <c r="B24" s="7">
        <v>-250</v>
      </c>
      <c r="C24" s="8" t="s">
        <v>7</v>
      </c>
      <c r="D24" s="10" t="s">
        <v>102</v>
      </c>
      <c r="F24" t="str">
        <f>D17</f>
        <v>4-2 Liability - Insurance</v>
      </c>
    </row>
    <row r="25" spans="1:6" x14ac:dyDescent="0.3">
      <c r="A25" s="6">
        <v>43894</v>
      </c>
      <c r="B25" s="7">
        <v>-100</v>
      </c>
      <c r="C25" s="8" t="s">
        <v>7</v>
      </c>
      <c r="D25" s="10" t="s">
        <v>102</v>
      </c>
      <c r="F25" t="str">
        <f>D57</f>
        <v>4-3 Liability - Rent</v>
      </c>
    </row>
    <row r="26" spans="1:6" x14ac:dyDescent="0.3">
      <c r="A26" s="6">
        <v>43896</v>
      </c>
      <c r="B26" s="7">
        <v>-200</v>
      </c>
      <c r="C26" s="8" t="s">
        <v>16</v>
      </c>
      <c r="D26" s="10" t="s">
        <v>90</v>
      </c>
      <c r="F26" t="str">
        <f>D58</f>
        <v>4-4 - Gym</v>
      </c>
    </row>
    <row r="27" spans="1:6" x14ac:dyDescent="0.3">
      <c r="A27" s="6">
        <v>43897</v>
      </c>
      <c r="B27" s="7">
        <v>-82.96</v>
      </c>
      <c r="C27" s="8" t="s">
        <v>34</v>
      </c>
      <c r="D27" s="10" t="s">
        <v>113</v>
      </c>
      <c r="F27" t="str">
        <f>D140</f>
        <v>4-5 - Phone</v>
      </c>
    </row>
    <row r="28" spans="1:6" x14ac:dyDescent="0.3">
      <c r="A28" s="6">
        <v>43897</v>
      </c>
      <c r="B28" s="7">
        <v>-0.04</v>
      </c>
      <c r="C28" s="8" t="s">
        <v>5</v>
      </c>
      <c r="D28" s="10" t="s">
        <v>100</v>
      </c>
      <c r="F28" t="str">
        <f>D63</f>
        <v>4-6 - Power</v>
      </c>
    </row>
    <row r="29" spans="1:6" x14ac:dyDescent="0.3">
      <c r="A29" s="6">
        <v>43897</v>
      </c>
      <c r="B29" s="7">
        <v>-24.99</v>
      </c>
      <c r="C29" s="8" t="s">
        <v>20</v>
      </c>
      <c r="D29" s="10" t="s">
        <v>113</v>
      </c>
      <c r="F29" s="27" t="s">
        <v>94</v>
      </c>
    </row>
    <row r="30" spans="1:6" x14ac:dyDescent="0.3">
      <c r="A30" s="6">
        <v>43897</v>
      </c>
      <c r="B30" s="7">
        <v>-0.01</v>
      </c>
      <c r="C30" s="8" t="s">
        <v>5</v>
      </c>
      <c r="D30" s="10" t="s">
        <v>100</v>
      </c>
    </row>
    <row r="31" spans="1:6" x14ac:dyDescent="0.3">
      <c r="A31" s="6">
        <v>43897</v>
      </c>
      <c r="B31" s="7">
        <v>-0.5</v>
      </c>
      <c r="C31" s="8" t="s">
        <v>5</v>
      </c>
      <c r="D31" s="10" t="s">
        <v>100</v>
      </c>
    </row>
    <row r="32" spans="1:6" x14ac:dyDescent="0.3">
      <c r="A32" s="6">
        <v>43897</v>
      </c>
      <c r="B32" s="7">
        <v>-18.04</v>
      </c>
      <c r="C32" s="8" t="s">
        <v>52</v>
      </c>
      <c r="D32" s="10" t="s">
        <v>101</v>
      </c>
    </row>
    <row r="33" spans="1:4" x14ac:dyDescent="0.3">
      <c r="A33" s="6">
        <v>43897</v>
      </c>
      <c r="B33" s="7">
        <v>-0.96</v>
      </c>
      <c r="C33" s="8" t="s">
        <v>5</v>
      </c>
      <c r="D33" s="10" t="s">
        <v>100</v>
      </c>
    </row>
    <row r="34" spans="1:4" x14ac:dyDescent="0.3">
      <c r="A34" s="6">
        <v>43897</v>
      </c>
      <c r="B34" s="7">
        <v>-0.01</v>
      </c>
      <c r="C34" s="8" t="s">
        <v>5</v>
      </c>
      <c r="D34" s="10" t="s">
        <v>100</v>
      </c>
    </row>
    <row r="35" spans="1:4" x14ac:dyDescent="0.3">
      <c r="A35" s="6">
        <v>43898</v>
      </c>
      <c r="B35" s="7">
        <v>-63.26</v>
      </c>
      <c r="C35" s="8" t="s">
        <v>39</v>
      </c>
      <c r="D35" s="10" t="s">
        <v>101</v>
      </c>
    </row>
    <row r="36" spans="1:4" x14ac:dyDescent="0.3">
      <c r="A36" s="6">
        <v>43898</v>
      </c>
      <c r="B36" s="7">
        <v>-0.74</v>
      </c>
      <c r="C36" s="8" t="s">
        <v>5</v>
      </c>
      <c r="D36" s="10" t="s">
        <v>100</v>
      </c>
    </row>
    <row r="37" spans="1:4" x14ac:dyDescent="0.3">
      <c r="A37" s="6">
        <v>43899</v>
      </c>
      <c r="B37" s="7">
        <v>-5.99</v>
      </c>
      <c r="C37" s="8" t="s">
        <v>51</v>
      </c>
      <c r="D37" s="10" t="s">
        <v>105</v>
      </c>
    </row>
    <row r="38" spans="1:4" x14ac:dyDescent="0.3">
      <c r="A38" s="6">
        <v>43900</v>
      </c>
      <c r="B38" s="7">
        <v>-15</v>
      </c>
      <c r="C38" s="8" t="s">
        <v>50</v>
      </c>
      <c r="D38" s="10" t="s">
        <v>103</v>
      </c>
    </row>
    <row r="39" spans="1:4" x14ac:dyDescent="0.3">
      <c r="A39" s="6">
        <v>43900</v>
      </c>
      <c r="B39" s="7">
        <v>-0.4</v>
      </c>
      <c r="C39" s="8" t="s">
        <v>5</v>
      </c>
      <c r="D39" s="10" t="s">
        <v>100</v>
      </c>
    </row>
    <row r="40" spans="1:4" x14ac:dyDescent="0.3">
      <c r="A40" s="6">
        <v>43900</v>
      </c>
      <c r="B40" s="7">
        <v>-0.37</v>
      </c>
      <c r="C40" s="8" t="s">
        <v>5</v>
      </c>
      <c r="D40" s="10" t="s">
        <v>100</v>
      </c>
    </row>
    <row r="41" spans="1:4" x14ac:dyDescent="0.3">
      <c r="A41" s="6">
        <v>43901</v>
      </c>
      <c r="B41" s="7">
        <v>-0.55000000000000004</v>
      </c>
      <c r="C41" s="8" t="s">
        <v>5</v>
      </c>
      <c r="D41" s="10" t="s">
        <v>100</v>
      </c>
    </row>
    <row r="42" spans="1:4" x14ac:dyDescent="0.3">
      <c r="A42" s="6">
        <v>43901</v>
      </c>
      <c r="B42" s="7">
        <v>-41.5</v>
      </c>
      <c r="C42" s="8" t="s">
        <v>47</v>
      </c>
      <c r="D42" s="10" t="s">
        <v>103</v>
      </c>
    </row>
    <row r="43" spans="1:4" x14ac:dyDescent="0.3">
      <c r="A43" s="6">
        <v>43901</v>
      </c>
      <c r="B43" s="7">
        <v>-99</v>
      </c>
      <c r="C43" s="8" t="s">
        <v>48</v>
      </c>
      <c r="D43" s="10" t="s">
        <v>111</v>
      </c>
    </row>
    <row r="44" spans="1:4" x14ac:dyDescent="0.3">
      <c r="A44" s="6">
        <v>43901</v>
      </c>
      <c r="B44" s="7">
        <v>-105</v>
      </c>
      <c r="C44" s="8" t="s">
        <v>49</v>
      </c>
      <c r="D44" s="10" t="s">
        <v>106</v>
      </c>
    </row>
    <row r="45" spans="1:4" x14ac:dyDescent="0.3">
      <c r="A45" s="6">
        <v>43901</v>
      </c>
      <c r="B45" s="7">
        <v>967.58</v>
      </c>
      <c r="C45" s="8" t="s">
        <v>21</v>
      </c>
      <c r="D45" s="10" t="s">
        <v>96</v>
      </c>
    </row>
    <row r="46" spans="1:4" x14ac:dyDescent="0.3">
      <c r="A46" s="6">
        <v>43901</v>
      </c>
      <c r="B46" s="7">
        <v>-99</v>
      </c>
      <c r="C46" s="8" t="s">
        <v>7</v>
      </c>
      <c r="D46" s="10" t="s">
        <v>102</v>
      </c>
    </row>
    <row r="47" spans="1:4" x14ac:dyDescent="0.3">
      <c r="A47" s="6">
        <v>43901</v>
      </c>
      <c r="B47" s="7">
        <v>-120</v>
      </c>
      <c r="C47" s="8" t="s">
        <v>7</v>
      </c>
      <c r="D47" s="10" t="s">
        <v>102</v>
      </c>
    </row>
    <row r="48" spans="1:4" x14ac:dyDescent="0.3">
      <c r="A48" s="6">
        <v>43901</v>
      </c>
      <c r="B48" s="7">
        <v>-100</v>
      </c>
      <c r="C48" s="8" t="s">
        <v>7</v>
      </c>
      <c r="D48" s="10" t="s">
        <v>102</v>
      </c>
    </row>
    <row r="49" spans="1:4" x14ac:dyDescent="0.3">
      <c r="A49" s="6">
        <v>43901</v>
      </c>
      <c r="B49" s="7">
        <v>-181.2</v>
      </c>
      <c r="C49" s="8" t="s">
        <v>7</v>
      </c>
      <c r="D49" s="10" t="s">
        <v>102</v>
      </c>
    </row>
    <row r="50" spans="1:4" x14ac:dyDescent="0.3">
      <c r="A50" s="6">
        <v>43902</v>
      </c>
      <c r="B50" s="7">
        <v>-5.6</v>
      </c>
      <c r="C50" s="8" t="s">
        <v>46</v>
      </c>
      <c r="D50" s="10" t="s">
        <v>103</v>
      </c>
    </row>
    <row r="51" spans="1:4" x14ac:dyDescent="0.3">
      <c r="A51" s="6">
        <v>43902</v>
      </c>
      <c r="B51" s="7">
        <v>-210</v>
      </c>
      <c r="C51" s="8" t="s">
        <v>35</v>
      </c>
      <c r="D51" s="10" t="s">
        <v>105</v>
      </c>
    </row>
    <row r="52" spans="1:4" x14ac:dyDescent="0.3">
      <c r="A52" s="6">
        <v>43902</v>
      </c>
      <c r="B52" s="7">
        <v>-12.63</v>
      </c>
      <c r="C52" s="8" t="s">
        <v>9</v>
      </c>
      <c r="D52" s="10" t="s">
        <v>101</v>
      </c>
    </row>
    <row r="53" spans="1:4" x14ac:dyDescent="0.3">
      <c r="A53" s="6">
        <v>43902</v>
      </c>
      <c r="B53" s="7">
        <v>-0.62</v>
      </c>
      <c r="C53" s="8" t="s">
        <v>5</v>
      </c>
      <c r="D53" s="10" t="s">
        <v>100</v>
      </c>
    </row>
    <row r="54" spans="1:4" x14ac:dyDescent="0.3">
      <c r="A54" s="6">
        <v>43903</v>
      </c>
      <c r="B54" s="7">
        <v>-14.45</v>
      </c>
      <c r="C54" s="8" t="s">
        <v>9</v>
      </c>
      <c r="D54" s="10" t="s">
        <v>101</v>
      </c>
    </row>
    <row r="55" spans="1:4" x14ac:dyDescent="0.3">
      <c r="A55" s="6">
        <v>43903</v>
      </c>
      <c r="B55" s="7">
        <v>-256.38</v>
      </c>
      <c r="C55" s="8" t="s">
        <v>42</v>
      </c>
      <c r="D55" s="10" t="s">
        <v>106</v>
      </c>
    </row>
    <row r="56" spans="1:4" x14ac:dyDescent="0.3">
      <c r="A56" s="6">
        <v>43903</v>
      </c>
      <c r="B56" s="7">
        <v>16.28</v>
      </c>
      <c r="C56" s="8" t="s">
        <v>45</v>
      </c>
      <c r="D56" s="10" t="s">
        <v>97</v>
      </c>
    </row>
    <row r="57" spans="1:4" x14ac:dyDescent="0.3">
      <c r="A57" s="6">
        <v>43903</v>
      </c>
      <c r="B57" s="7">
        <v>-200</v>
      </c>
      <c r="C57" s="8" t="s">
        <v>16</v>
      </c>
      <c r="D57" s="10" t="s">
        <v>90</v>
      </c>
    </row>
    <row r="58" spans="1:4" x14ac:dyDescent="0.3">
      <c r="A58" s="6">
        <v>43903</v>
      </c>
      <c r="B58" s="7">
        <v>-17.5</v>
      </c>
      <c r="C58" s="8" t="s">
        <v>36</v>
      </c>
      <c r="D58" s="10" t="s">
        <v>107</v>
      </c>
    </row>
    <row r="59" spans="1:4" x14ac:dyDescent="0.3">
      <c r="A59" s="6">
        <v>43903</v>
      </c>
      <c r="B59" s="7">
        <v>-16.2</v>
      </c>
      <c r="C59" s="8" t="s">
        <v>22</v>
      </c>
      <c r="D59" s="10" t="s">
        <v>112</v>
      </c>
    </row>
    <row r="60" spans="1:4" x14ac:dyDescent="0.3">
      <c r="A60" s="6">
        <v>43903</v>
      </c>
      <c r="B60" s="7">
        <v>-200</v>
      </c>
      <c r="C60" s="8" t="s">
        <v>8</v>
      </c>
      <c r="D60" s="10" t="s">
        <v>89</v>
      </c>
    </row>
    <row r="61" spans="1:4" x14ac:dyDescent="0.3">
      <c r="A61" s="6">
        <v>43903</v>
      </c>
      <c r="B61" s="7">
        <v>-0.1</v>
      </c>
      <c r="C61" s="8" t="s">
        <v>5</v>
      </c>
      <c r="D61" s="10" t="s">
        <v>100</v>
      </c>
    </row>
    <row r="62" spans="1:4" x14ac:dyDescent="0.3">
      <c r="A62" s="6">
        <v>43904</v>
      </c>
      <c r="B62" s="7">
        <v>-49.07</v>
      </c>
      <c r="C62" s="8" t="s">
        <v>44</v>
      </c>
      <c r="D62" s="10" t="s">
        <v>107</v>
      </c>
    </row>
    <row r="63" spans="1:4" x14ac:dyDescent="0.3">
      <c r="A63" s="6">
        <v>43904</v>
      </c>
      <c r="B63" s="7">
        <v>-470</v>
      </c>
      <c r="C63" s="8" t="s">
        <v>43</v>
      </c>
      <c r="D63" s="10" t="s">
        <v>109</v>
      </c>
    </row>
    <row r="64" spans="1:4" x14ac:dyDescent="0.3">
      <c r="A64" s="6">
        <v>43904</v>
      </c>
      <c r="B64" s="7">
        <v>-0.62</v>
      </c>
      <c r="C64" s="8" t="s">
        <v>5</v>
      </c>
      <c r="D64" s="10" t="s">
        <v>100</v>
      </c>
    </row>
    <row r="65" spans="1:4" x14ac:dyDescent="0.3">
      <c r="A65" s="6">
        <v>43904</v>
      </c>
      <c r="B65" s="7">
        <v>-50</v>
      </c>
      <c r="C65" s="8" t="s">
        <v>7</v>
      </c>
      <c r="D65" s="10" t="s">
        <v>102</v>
      </c>
    </row>
    <row r="66" spans="1:4" x14ac:dyDescent="0.3">
      <c r="A66" s="6">
        <v>43905</v>
      </c>
      <c r="B66" s="7">
        <v>-98.38</v>
      </c>
      <c r="C66" s="8" t="s">
        <v>42</v>
      </c>
      <c r="D66" s="10" t="s">
        <v>106</v>
      </c>
    </row>
    <row r="67" spans="1:4" x14ac:dyDescent="0.3">
      <c r="A67" s="6">
        <v>43906</v>
      </c>
      <c r="B67" s="7">
        <v>-361.9</v>
      </c>
      <c r="C67" s="8" t="s">
        <v>30</v>
      </c>
      <c r="D67" s="10" t="s">
        <v>105</v>
      </c>
    </row>
    <row r="68" spans="1:4" x14ac:dyDescent="0.3">
      <c r="A68" s="6">
        <v>43906</v>
      </c>
      <c r="B68" s="7">
        <v>-0.3</v>
      </c>
      <c r="C68" s="8" t="s">
        <v>5</v>
      </c>
      <c r="D68" s="10" t="s">
        <v>100</v>
      </c>
    </row>
    <row r="69" spans="1:4" x14ac:dyDescent="0.3">
      <c r="A69" s="6">
        <v>43906</v>
      </c>
      <c r="B69" s="7">
        <v>89</v>
      </c>
      <c r="C69" s="8" t="s">
        <v>41</v>
      </c>
      <c r="D69" s="10" t="s">
        <v>98</v>
      </c>
    </row>
    <row r="70" spans="1:4" x14ac:dyDescent="0.3">
      <c r="A70" s="6">
        <v>43907</v>
      </c>
      <c r="B70" s="7">
        <v>743.84</v>
      </c>
      <c r="C70" s="8" t="s">
        <v>11</v>
      </c>
      <c r="D70" s="10" t="s">
        <v>95</v>
      </c>
    </row>
    <row r="71" spans="1:4" x14ac:dyDescent="0.3">
      <c r="A71" s="6">
        <v>43908</v>
      </c>
      <c r="B71" s="7">
        <v>-18.8</v>
      </c>
      <c r="C71" s="8" t="s">
        <v>17</v>
      </c>
      <c r="D71" s="10" t="s">
        <v>103</v>
      </c>
    </row>
    <row r="72" spans="1:4" x14ac:dyDescent="0.3">
      <c r="A72" s="6">
        <v>43908</v>
      </c>
      <c r="B72" s="7">
        <v>-0.2</v>
      </c>
      <c r="C72" s="8" t="s">
        <v>5</v>
      </c>
      <c r="D72" s="10" t="s">
        <v>100</v>
      </c>
    </row>
    <row r="73" spans="1:4" x14ac:dyDescent="0.3">
      <c r="A73" s="6">
        <v>43908</v>
      </c>
      <c r="B73" s="7">
        <v>-326.7</v>
      </c>
      <c r="C73" s="8" t="s">
        <v>30</v>
      </c>
      <c r="D73" s="10" t="s">
        <v>105</v>
      </c>
    </row>
    <row r="74" spans="1:4" x14ac:dyDescent="0.3">
      <c r="A74" s="6">
        <v>43908</v>
      </c>
      <c r="B74" s="7">
        <v>-252.82</v>
      </c>
      <c r="C74" s="8" t="s">
        <v>22</v>
      </c>
      <c r="D74" s="10" t="s">
        <v>112</v>
      </c>
    </row>
    <row r="75" spans="1:4" x14ac:dyDescent="0.3">
      <c r="A75" s="6">
        <v>43908</v>
      </c>
      <c r="B75" s="7">
        <v>-65</v>
      </c>
      <c r="C75" s="8" t="s">
        <v>39</v>
      </c>
      <c r="D75" s="10" t="s">
        <v>101</v>
      </c>
    </row>
    <row r="76" spans="1:4" x14ac:dyDescent="0.3">
      <c r="A76" s="6">
        <v>43908</v>
      </c>
      <c r="B76" s="7">
        <v>-0.85</v>
      </c>
      <c r="C76" s="8" t="s">
        <v>5</v>
      </c>
      <c r="D76" s="10" t="s">
        <v>100</v>
      </c>
    </row>
    <row r="77" spans="1:4" x14ac:dyDescent="0.3">
      <c r="A77" s="6">
        <v>43908</v>
      </c>
      <c r="B77" s="7">
        <v>-20</v>
      </c>
      <c r="C77" s="8" t="s">
        <v>40</v>
      </c>
      <c r="D77" s="10" t="s">
        <v>99</v>
      </c>
    </row>
    <row r="78" spans="1:4" x14ac:dyDescent="0.3">
      <c r="A78" s="6">
        <v>43908</v>
      </c>
      <c r="B78" s="7">
        <v>968.5</v>
      </c>
      <c r="C78" s="8" t="s">
        <v>21</v>
      </c>
      <c r="D78" s="10" t="s">
        <v>96</v>
      </c>
    </row>
    <row r="79" spans="1:4" x14ac:dyDescent="0.3">
      <c r="A79" s="6">
        <v>43908</v>
      </c>
      <c r="B79" s="7">
        <v>-100</v>
      </c>
      <c r="C79" s="8" t="s">
        <v>19</v>
      </c>
      <c r="D79" s="10" t="s">
        <v>110</v>
      </c>
    </row>
    <row r="80" spans="1:4" x14ac:dyDescent="0.3">
      <c r="A80" s="6">
        <v>43909</v>
      </c>
      <c r="B80" s="7">
        <v>-133.19999999999999</v>
      </c>
      <c r="C80" s="8" t="s">
        <v>7</v>
      </c>
      <c r="D80" s="10" t="s">
        <v>102</v>
      </c>
    </row>
    <row r="81" spans="1:4" x14ac:dyDescent="0.3">
      <c r="A81" s="6">
        <v>43909</v>
      </c>
      <c r="B81" s="7">
        <v>-133.19999999999999</v>
      </c>
      <c r="C81" s="8" t="s">
        <v>7</v>
      </c>
      <c r="D81" s="10" t="s">
        <v>102</v>
      </c>
    </row>
    <row r="82" spans="1:4" x14ac:dyDescent="0.3">
      <c r="A82" s="6">
        <v>43909</v>
      </c>
      <c r="B82" s="7">
        <v>-266.39999999999998</v>
      </c>
      <c r="C82" s="8" t="s">
        <v>7</v>
      </c>
      <c r="D82" s="10" t="s">
        <v>102</v>
      </c>
    </row>
    <row r="83" spans="1:4" x14ac:dyDescent="0.3">
      <c r="A83" s="6">
        <v>43909</v>
      </c>
      <c r="B83" s="7">
        <v>89</v>
      </c>
      <c r="C83" s="8" t="s">
        <v>38</v>
      </c>
      <c r="D83" s="10" t="s">
        <v>98</v>
      </c>
    </row>
    <row r="84" spans="1:4" x14ac:dyDescent="0.3">
      <c r="A84" s="6">
        <v>43909</v>
      </c>
      <c r="B84" s="7">
        <v>-20</v>
      </c>
      <c r="C84" s="8" t="s">
        <v>19</v>
      </c>
      <c r="D84" s="10" t="s">
        <v>110</v>
      </c>
    </row>
    <row r="85" spans="1:4" x14ac:dyDescent="0.3">
      <c r="A85" s="6">
        <v>43910</v>
      </c>
      <c r="B85" s="7">
        <v>-33.15</v>
      </c>
      <c r="C85" s="8" t="s">
        <v>34</v>
      </c>
      <c r="D85" s="10" t="s">
        <v>113</v>
      </c>
    </row>
    <row r="86" spans="1:4" x14ac:dyDescent="0.3">
      <c r="A86" s="6">
        <v>43910</v>
      </c>
      <c r="B86" s="7">
        <v>210</v>
      </c>
      <c r="C86" s="8" t="s">
        <v>35</v>
      </c>
      <c r="D86" s="10" t="s">
        <v>97</v>
      </c>
    </row>
    <row r="87" spans="1:4" x14ac:dyDescent="0.3">
      <c r="A87" s="6">
        <v>43910</v>
      </c>
      <c r="B87" s="7">
        <v>-12</v>
      </c>
      <c r="C87" s="8" t="s">
        <v>36</v>
      </c>
      <c r="D87" s="10" t="s">
        <v>107</v>
      </c>
    </row>
    <row r="88" spans="1:4" x14ac:dyDescent="0.3">
      <c r="A88" s="6">
        <v>43910</v>
      </c>
      <c r="B88" s="7">
        <v>-29.5</v>
      </c>
      <c r="C88" s="8" t="s">
        <v>36</v>
      </c>
      <c r="D88" s="10" t="s">
        <v>107</v>
      </c>
    </row>
    <row r="89" spans="1:4" x14ac:dyDescent="0.3">
      <c r="A89" s="6">
        <v>43910</v>
      </c>
      <c r="B89" s="7">
        <v>-90.12</v>
      </c>
      <c r="C89" s="8" t="s">
        <v>37</v>
      </c>
      <c r="D89" s="10" t="s">
        <v>88</v>
      </c>
    </row>
    <row r="90" spans="1:4" x14ac:dyDescent="0.3">
      <c r="A90" s="6">
        <v>43910</v>
      </c>
      <c r="B90" s="7">
        <v>-200</v>
      </c>
      <c r="C90" s="8" t="s">
        <v>16</v>
      </c>
      <c r="D90" s="10" t="s">
        <v>90</v>
      </c>
    </row>
    <row r="91" spans="1:4" x14ac:dyDescent="0.3">
      <c r="A91" s="6">
        <v>43910</v>
      </c>
      <c r="B91" s="7">
        <v>-50</v>
      </c>
      <c r="C91" s="8" t="s">
        <v>7</v>
      </c>
      <c r="D91" s="10" t="s">
        <v>102</v>
      </c>
    </row>
    <row r="92" spans="1:4" x14ac:dyDescent="0.3">
      <c r="A92" s="6">
        <v>43911</v>
      </c>
      <c r="B92" s="7">
        <v>-115</v>
      </c>
      <c r="C92" s="8" t="s">
        <v>33</v>
      </c>
      <c r="D92" s="10" t="s">
        <v>99</v>
      </c>
    </row>
    <row r="93" spans="1:4" x14ac:dyDescent="0.3">
      <c r="A93" s="6">
        <v>43911</v>
      </c>
      <c r="B93" s="7">
        <v>-50</v>
      </c>
      <c r="C93" s="8" t="s">
        <v>7</v>
      </c>
      <c r="D93" s="10" t="s">
        <v>102</v>
      </c>
    </row>
    <row r="94" spans="1:4" x14ac:dyDescent="0.3">
      <c r="A94" s="6">
        <v>43912</v>
      </c>
      <c r="B94" s="7">
        <v>326.7</v>
      </c>
      <c r="C94" s="8" t="s">
        <v>30</v>
      </c>
      <c r="D94" s="10" t="s">
        <v>97</v>
      </c>
    </row>
    <row r="95" spans="1:4" x14ac:dyDescent="0.3">
      <c r="A95" s="6">
        <v>43912</v>
      </c>
      <c r="B95" s="7">
        <v>-13.12</v>
      </c>
      <c r="C95" s="8" t="s">
        <v>31</v>
      </c>
      <c r="D95" s="10" t="s">
        <v>101</v>
      </c>
    </row>
    <row r="96" spans="1:4" x14ac:dyDescent="0.3">
      <c r="A96" s="6">
        <v>43912</v>
      </c>
      <c r="B96" s="7">
        <v>-0.88</v>
      </c>
      <c r="C96" s="8" t="s">
        <v>5</v>
      </c>
      <c r="D96" s="10" t="s">
        <v>100</v>
      </c>
    </row>
    <row r="97" spans="1:4" x14ac:dyDescent="0.3">
      <c r="A97" s="6">
        <v>43912</v>
      </c>
      <c r="B97" s="7">
        <v>-365</v>
      </c>
      <c r="C97" s="8" t="s">
        <v>32</v>
      </c>
      <c r="D97" s="10" t="s">
        <v>111</v>
      </c>
    </row>
    <row r="98" spans="1:4" x14ac:dyDescent="0.3">
      <c r="A98" s="6">
        <v>43912</v>
      </c>
      <c r="B98" s="7">
        <v>-0.7</v>
      </c>
      <c r="C98" s="8" t="s">
        <v>5</v>
      </c>
      <c r="D98" s="10" t="s">
        <v>100</v>
      </c>
    </row>
    <row r="99" spans="1:4" x14ac:dyDescent="0.3">
      <c r="A99" s="6">
        <v>43913</v>
      </c>
      <c r="B99" s="7">
        <v>-0.3</v>
      </c>
      <c r="C99" s="8" t="s">
        <v>5</v>
      </c>
      <c r="D99" s="10" t="s">
        <v>100</v>
      </c>
    </row>
    <row r="100" spans="1:4" x14ac:dyDescent="0.3">
      <c r="A100" s="6">
        <v>43913</v>
      </c>
      <c r="B100" s="7">
        <v>-0.53</v>
      </c>
      <c r="C100" s="8" t="s">
        <v>5</v>
      </c>
      <c r="D100" s="10" t="s">
        <v>100</v>
      </c>
    </row>
    <row r="101" spans="1:4" x14ac:dyDescent="0.3">
      <c r="A101" s="6">
        <v>43914</v>
      </c>
      <c r="B101" s="7">
        <v>-25</v>
      </c>
      <c r="C101" s="8" t="s">
        <v>28</v>
      </c>
      <c r="D101" s="10" t="s">
        <v>103</v>
      </c>
    </row>
    <row r="102" spans="1:4" x14ac:dyDescent="0.3">
      <c r="A102" s="6">
        <v>43914</v>
      </c>
      <c r="B102" s="7">
        <v>-116.19</v>
      </c>
      <c r="C102" s="8" t="s">
        <v>29</v>
      </c>
      <c r="D102" s="10" t="s">
        <v>103</v>
      </c>
    </row>
    <row r="103" spans="1:4" x14ac:dyDescent="0.3">
      <c r="A103" s="6">
        <v>43914</v>
      </c>
      <c r="B103" s="7">
        <v>-0.81</v>
      </c>
      <c r="C103" s="8" t="s">
        <v>5</v>
      </c>
      <c r="D103" s="10" t="s">
        <v>100</v>
      </c>
    </row>
    <row r="104" spans="1:4" x14ac:dyDescent="0.3">
      <c r="A104" s="6">
        <v>43914</v>
      </c>
      <c r="B104" s="7">
        <v>-3.2</v>
      </c>
      <c r="C104" s="8" t="s">
        <v>29</v>
      </c>
      <c r="D104" s="10" t="s">
        <v>103</v>
      </c>
    </row>
    <row r="105" spans="1:4" x14ac:dyDescent="0.3">
      <c r="A105" s="6">
        <v>43914</v>
      </c>
      <c r="B105" s="7">
        <v>-0.8</v>
      </c>
      <c r="C105" s="8" t="s">
        <v>5</v>
      </c>
      <c r="D105" s="10" t="s">
        <v>100</v>
      </c>
    </row>
    <row r="106" spans="1:4" x14ac:dyDescent="0.3">
      <c r="A106" s="6">
        <v>43914</v>
      </c>
      <c r="B106" s="7">
        <v>-0.1</v>
      </c>
      <c r="C106" s="8" t="s">
        <v>5</v>
      </c>
      <c r="D106" s="10" t="s">
        <v>100</v>
      </c>
    </row>
    <row r="107" spans="1:4" x14ac:dyDescent="0.3">
      <c r="A107" s="6">
        <v>43914</v>
      </c>
      <c r="B107" s="7">
        <v>-0.8</v>
      </c>
      <c r="C107" s="8" t="s">
        <v>5</v>
      </c>
      <c r="D107" s="10" t="s">
        <v>100</v>
      </c>
    </row>
    <row r="108" spans="1:4" x14ac:dyDescent="0.3">
      <c r="A108" s="6">
        <v>43914</v>
      </c>
      <c r="B108" s="7">
        <v>15</v>
      </c>
      <c r="C108" s="8" t="s">
        <v>27</v>
      </c>
      <c r="D108" s="10" t="s">
        <v>98</v>
      </c>
    </row>
    <row r="109" spans="1:4" x14ac:dyDescent="0.3">
      <c r="A109" s="6">
        <v>43915</v>
      </c>
      <c r="B109" s="7">
        <v>-18.7</v>
      </c>
      <c r="C109" s="8" t="s">
        <v>26</v>
      </c>
      <c r="D109" s="10" t="s">
        <v>103</v>
      </c>
    </row>
    <row r="110" spans="1:4" x14ac:dyDescent="0.3">
      <c r="A110" s="6">
        <v>43915</v>
      </c>
      <c r="B110" s="7">
        <v>-40</v>
      </c>
      <c r="C110" s="8" t="s">
        <v>25</v>
      </c>
      <c r="D110" s="10" t="s">
        <v>99</v>
      </c>
    </row>
    <row r="111" spans="1:4" x14ac:dyDescent="0.3">
      <c r="A111" s="6">
        <v>43915</v>
      </c>
      <c r="B111" s="7">
        <v>-85.3</v>
      </c>
      <c r="C111" s="8" t="s">
        <v>24</v>
      </c>
      <c r="D111" s="10" t="s">
        <v>103</v>
      </c>
    </row>
    <row r="112" spans="1:4" x14ac:dyDescent="0.3">
      <c r="A112" s="6">
        <v>43915</v>
      </c>
      <c r="B112" s="7">
        <v>-52.2</v>
      </c>
      <c r="C112" s="8" t="s">
        <v>23</v>
      </c>
      <c r="D112" s="10" t="s">
        <v>103</v>
      </c>
    </row>
    <row r="113" spans="1:4" x14ac:dyDescent="0.3">
      <c r="A113" s="6">
        <v>43915</v>
      </c>
      <c r="B113" s="7">
        <v>-0.5</v>
      </c>
      <c r="C113" s="8" t="s">
        <v>5</v>
      </c>
      <c r="D113" s="10" t="s">
        <v>100</v>
      </c>
    </row>
    <row r="114" spans="1:4" x14ac:dyDescent="0.3">
      <c r="A114" s="6">
        <v>43915</v>
      </c>
      <c r="B114" s="7">
        <v>-5.99</v>
      </c>
      <c r="C114" s="8" t="s">
        <v>22</v>
      </c>
      <c r="D114" s="10" t="s">
        <v>112</v>
      </c>
    </row>
    <row r="115" spans="1:4" x14ac:dyDescent="0.3">
      <c r="A115" s="6">
        <v>43915</v>
      </c>
      <c r="B115" s="7">
        <v>971</v>
      </c>
      <c r="C115" s="8" t="s">
        <v>21</v>
      </c>
      <c r="D115" s="10" t="s">
        <v>96</v>
      </c>
    </row>
    <row r="116" spans="1:4" x14ac:dyDescent="0.3">
      <c r="A116" s="6">
        <v>43916</v>
      </c>
      <c r="B116" s="7">
        <v>-0.2</v>
      </c>
      <c r="C116" s="8" t="s">
        <v>5</v>
      </c>
      <c r="D116" s="10" t="s">
        <v>100</v>
      </c>
    </row>
    <row r="117" spans="1:4" x14ac:dyDescent="0.3">
      <c r="A117" s="6">
        <v>43916</v>
      </c>
      <c r="B117" s="7">
        <v>-3.47</v>
      </c>
      <c r="C117" s="8" t="s">
        <v>13</v>
      </c>
      <c r="D117" s="10" t="s">
        <v>112</v>
      </c>
    </row>
    <row r="118" spans="1:4" x14ac:dyDescent="0.3">
      <c r="A118" s="6">
        <v>43916</v>
      </c>
      <c r="B118" s="7">
        <v>-75</v>
      </c>
      <c r="C118" s="8" t="s">
        <v>20</v>
      </c>
      <c r="D118" s="10" t="s">
        <v>113</v>
      </c>
    </row>
    <row r="119" spans="1:4" x14ac:dyDescent="0.3">
      <c r="A119" s="6">
        <v>43916</v>
      </c>
      <c r="B119" s="7">
        <v>-97.1</v>
      </c>
      <c r="C119" s="8" t="s">
        <v>7</v>
      </c>
      <c r="D119" s="10" t="s">
        <v>102</v>
      </c>
    </row>
    <row r="120" spans="1:4" x14ac:dyDescent="0.3">
      <c r="A120" s="6">
        <v>43916</v>
      </c>
      <c r="B120" s="7">
        <v>-97.1</v>
      </c>
      <c r="C120" s="8" t="s">
        <v>7</v>
      </c>
      <c r="D120" s="10" t="s">
        <v>102</v>
      </c>
    </row>
    <row r="121" spans="1:4" x14ac:dyDescent="0.3">
      <c r="A121" s="6">
        <v>43916</v>
      </c>
      <c r="B121" s="7">
        <v>-20</v>
      </c>
      <c r="C121" s="8" t="s">
        <v>19</v>
      </c>
      <c r="D121" s="10" t="s">
        <v>110</v>
      </c>
    </row>
    <row r="122" spans="1:4" x14ac:dyDescent="0.3">
      <c r="A122" s="6">
        <v>43917</v>
      </c>
      <c r="B122" s="7">
        <v>-19.5</v>
      </c>
      <c r="C122" s="8" t="s">
        <v>18</v>
      </c>
      <c r="D122" s="10" t="s">
        <v>103</v>
      </c>
    </row>
    <row r="123" spans="1:4" x14ac:dyDescent="0.3">
      <c r="A123" s="6">
        <v>43917</v>
      </c>
      <c r="B123" s="7">
        <v>-5.8</v>
      </c>
      <c r="C123" s="8" t="s">
        <v>17</v>
      </c>
      <c r="D123" s="10" t="s">
        <v>103</v>
      </c>
    </row>
    <row r="124" spans="1:4" x14ac:dyDescent="0.3">
      <c r="A124" s="6">
        <v>43917</v>
      </c>
      <c r="B124" s="7">
        <v>-0.5</v>
      </c>
      <c r="C124" s="8" t="s">
        <v>5</v>
      </c>
      <c r="D124" s="10" t="s">
        <v>100</v>
      </c>
    </row>
    <row r="125" spans="1:4" x14ac:dyDescent="0.3">
      <c r="A125" s="6">
        <v>43917</v>
      </c>
      <c r="B125" s="7">
        <v>-500</v>
      </c>
      <c r="C125" s="8" t="s">
        <v>8</v>
      </c>
      <c r="D125" s="10" t="s">
        <v>89</v>
      </c>
    </row>
    <row r="126" spans="1:4" x14ac:dyDescent="0.3">
      <c r="A126" s="6">
        <v>43917</v>
      </c>
      <c r="B126" s="7">
        <v>-200</v>
      </c>
      <c r="C126" s="8" t="s">
        <v>16</v>
      </c>
      <c r="D126" s="10" t="s">
        <v>90</v>
      </c>
    </row>
    <row r="127" spans="1:4" x14ac:dyDescent="0.3">
      <c r="A127" s="6">
        <v>43917</v>
      </c>
      <c r="B127" s="7">
        <v>-0.05</v>
      </c>
      <c r="C127" s="8" t="s">
        <v>5</v>
      </c>
      <c r="D127" s="10" t="s">
        <v>100</v>
      </c>
    </row>
    <row r="128" spans="1:4" x14ac:dyDescent="0.3">
      <c r="A128" s="6">
        <v>43918</v>
      </c>
      <c r="B128" s="7">
        <v>-0.56000000000000005</v>
      </c>
      <c r="C128" s="8" t="s">
        <v>5</v>
      </c>
      <c r="D128" s="10" t="s">
        <v>100</v>
      </c>
    </row>
    <row r="129" spans="1:4" x14ac:dyDescent="0.3">
      <c r="A129" s="6">
        <v>43918</v>
      </c>
      <c r="B129" s="7">
        <v>-58.25</v>
      </c>
      <c r="C129" s="8" t="s">
        <v>29</v>
      </c>
      <c r="D129" s="10" t="s">
        <v>103</v>
      </c>
    </row>
    <row r="130" spans="1:4" x14ac:dyDescent="0.3">
      <c r="A130" s="6">
        <v>43918</v>
      </c>
      <c r="B130" s="7">
        <v>-0.75</v>
      </c>
      <c r="C130" s="8" t="s">
        <v>5</v>
      </c>
      <c r="D130" s="10" t="s">
        <v>100</v>
      </c>
    </row>
    <row r="131" spans="1:4" x14ac:dyDescent="0.3">
      <c r="A131" s="6">
        <v>43919</v>
      </c>
      <c r="B131" s="7">
        <v>-0.01</v>
      </c>
      <c r="C131" s="8" t="s">
        <v>5</v>
      </c>
      <c r="D131" s="10" t="s">
        <v>100</v>
      </c>
    </row>
    <row r="132" spans="1:4" x14ac:dyDescent="0.3">
      <c r="A132" s="6">
        <v>43919</v>
      </c>
      <c r="B132" s="7">
        <v>-10.95</v>
      </c>
      <c r="C132" s="8" t="s">
        <v>15</v>
      </c>
      <c r="D132" s="10" t="s">
        <v>105</v>
      </c>
    </row>
    <row r="133" spans="1:4" x14ac:dyDescent="0.3">
      <c r="A133" s="6">
        <v>43919</v>
      </c>
      <c r="B133" s="7">
        <v>-65.959999999999994</v>
      </c>
      <c r="C133" s="8" t="s">
        <v>14</v>
      </c>
      <c r="D133" s="10" t="s">
        <v>106</v>
      </c>
    </row>
    <row r="134" spans="1:4" x14ac:dyDescent="0.3">
      <c r="A134" s="6">
        <v>43919</v>
      </c>
      <c r="B134" s="7">
        <v>-0.04</v>
      </c>
      <c r="C134" s="8" t="s">
        <v>5</v>
      </c>
      <c r="D134" s="10" t="s">
        <v>100</v>
      </c>
    </row>
    <row r="135" spans="1:4" x14ac:dyDescent="0.3">
      <c r="A135" s="6">
        <v>43919</v>
      </c>
      <c r="B135" s="7">
        <v>-0.55000000000000004</v>
      </c>
      <c r="C135" s="8" t="s">
        <v>5</v>
      </c>
      <c r="D135" s="10" t="s">
        <v>100</v>
      </c>
    </row>
    <row r="136" spans="1:4" x14ac:dyDescent="0.3">
      <c r="A136" s="6">
        <v>43919</v>
      </c>
      <c r="B136" s="7">
        <v>-0.3</v>
      </c>
      <c r="C136" s="8" t="s">
        <v>5</v>
      </c>
      <c r="D136" s="10" t="s">
        <v>100</v>
      </c>
    </row>
    <row r="137" spans="1:4" x14ac:dyDescent="0.3">
      <c r="A137" s="6">
        <v>43921</v>
      </c>
      <c r="B137" s="7">
        <v>-16.440000000000001</v>
      </c>
      <c r="C137" s="8" t="s">
        <v>13</v>
      </c>
      <c r="D137" s="10" t="s">
        <v>112</v>
      </c>
    </row>
    <row r="138" spans="1:4" x14ac:dyDescent="0.3">
      <c r="A138" s="6">
        <v>43921</v>
      </c>
      <c r="B138" s="7">
        <v>-42</v>
      </c>
      <c r="C138" s="8" t="s">
        <v>12</v>
      </c>
      <c r="D138" s="10" t="s">
        <v>103</v>
      </c>
    </row>
    <row r="139" spans="1:4" x14ac:dyDescent="0.3">
      <c r="A139" s="6">
        <v>43921</v>
      </c>
      <c r="B139" s="7">
        <v>791.45</v>
      </c>
      <c r="C139" s="8" t="s">
        <v>11</v>
      </c>
      <c r="D139" s="10" t="s">
        <v>95</v>
      </c>
    </row>
    <row r="140" spans="1:4" x14ac:dyDescent="0.3">
      <c r="A140" s="6">
        <v>43921</v>
      </c>
      <c r="B140" s="7">
        <v>-225.5</v>
      </c>
      <c r="C140" s="8" t="s">
        <v>10</v>
      </c>
      <c r="D140" s="10" t="s">
        <v>108</v>
      </c>
    </row>
    <row r="141" spans="1:4" x14ac:dyDescent="0.3">
      <c r="A141" s="6">
        <v>43921</v>
      </c>
      <c r="B141" s="7">
        <v>-13.14</v>
      </c>
      <c r="C141" s="8" t="s">
        <v>9</v>
      </c>
      <c r="D141" s="10" t="s">
        <v>101</v>
      </c>
    </row>
    <row r="142" spans="1:4" x14ac:dyDescent="0.3">
      <c r="A142" s="6">
        <v>43921</v>
      </c>
      <c r="B142" s="7">
        <v>-0.86</v>
      </c>
      <c r="C142" s="8" t="s">
        <v>5</v>
      </c>
      <c r="D142" s="10" t="s">
        <v>100</v>
      </c>
    </row>
    <row r="143" spans="1:4" x14ac:dyDescent="0.3">
      <c r="A143" s="6">
        <v>43921</v>
      </c>
      <c r="B143" s="7">
        <v>-79.150000000000006</v>
      </c>
      <c r="C143" s="8" t="s">
        <v>7</v>
      </c>
      <c r="D143" s="10" t="s">
        <v>102</v>
      </c>
    </row>
    <row r="144" spans="1:4" x14ac:dyDescent="0.3">
      <c r="A144" s="6">
        <v>43921</v>
      </c>
      <c r="B144" s="7">
        <v>-79.150000000000006</v>
      </c>
      <c r="C144" s="8" t="s">
        <v>7</v>
      </c>
      <c r="D144" s="10" t="s">
        <v>102</v>
      </c>
    </row>
    <row r="145" spans="1:4" x14ac:dyDescent="0.3">
      <c r="A145" s="6">
        <v>43921</v>
      </c>
      <c r="B145" s="7">
        <v>-158.30000000000001</v>
      </c>
      <c r="C145" s="8" t="s">
        <v>7</v>
      </c>
      <c r="D145" s="10" t="s">
        <v>102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EC427-1089-4F9B-BD43-E3A2E942DE85}">
  <dimension ref="B2:D33"/>
  <sheetViews>
    <sheetView tabSelected="1" workbookViewId="0">
      <selection activeCell="C23" activeCellId="2" sqref="C15 C18 C23"/>
    </sheetView>
  </sheetViews>
  <sheetFormatPr defaultRowHeight="14.4" x14ac:dyDescent="0.3"/>
  <cols>
    <col min="2" max="2" width="26.77734375" bestFit="1" customWidth="1"/>
    <col min="3" max="3" width="10.109375" bestFit="1" customWidth="1"/>
    <col min="4" max="4" width="8.88671875" style="12"/>
  </cols>
  <sheetData>
    <row r="2" spans="2:4" x14ac:dyDescent="0.3">
      <c r="B2" s="13" t="s">
        <v>57</v>
      </c>
      <c r="C2" s="13"/>
      <c r="D2" s="14"/>
    </row>
    <row r="3" spans="2:4" x14ac:dyDescent="0.3">
      <c r="B3" s="13" t="s">
        <v>58</v>
      </c>
      <c r="C3" s="13"/>
      <c r="D3" s="14"/>
    </row>
    <row r="4" spans="2:4" x14ac:dyDescent="0.3">
      <c r="B4" s="13" t="s">
        <v>59</v>
      </c>
      <c r="C4" s="13"/>
      <c r="D4" s="14"/>
    </row>
    <row r="5" spans="2:4" x14ac:dyDescent="0.3">
      <c r="B5" s="15"/>
      <c r="C5" s="15" t="s">
        <v>60</v>
      </c>
      <c r="D5" s="14"/>
    </row>
    <row r="6" spans="2:4" x14ac:dyDescent="0.3">
      <c r="B6" s="25" t="s">
        <v>61</v>
      </c>
      <c r="C6" s="15"/>
      <c r="D6" s="14"/>
    </row>
    <row r="7" spans="2:4" x14ac:dyDescent="0.3">
      <c r="B7" s="16" t="s">
        <v>66</v>
      </c>
      <c r="C7" s="17">
        <f>Transactions!B14+Transactions!B70+Transactions!B139</f>
        <v>2314.3900000000003</v>
      </c>
      <c r="D7" s="18">
        <f>C7/C11</f>
        <v>0.33368031776468976</v>
      </c>
    </row>
    <row r="8" spans="2:4" x14ac:dyDescent="0.3">
      <c r="B8" s="16" t="s">
        <v>57</v>
      </c>
      <c r="C8" s="17">
        <f>Transactions!B22+Transactions!B45+Transactions!B78+Transactions!B115</f>
        <v>3875.58</v>
      </c>
      <c r="D8" s="18">
        <f>C8/C11</f>
        <v>0.55876700379904698</v>
      </c>
    </row>
    <row r="9" spans="2:4" x14ac:dyDescent="0.3">
      <c r="B9" s="16" t="s">
        <v>67</v>
      </c>
      <c r="C9" s="17">
        <f>Transactions!B56+Transactions!B86++Transactions!B94</f>
        <v>552.98</v>
      </c>
      <c r="D9" s="18">
        <f>C9/C11</f>
        <v>7.9726641628039413E-2</v>
      </c>
    </row>
    <row r="10" spans="2:4" ht="15" thickBot="1" x14ac:dyDescent="0.35">
      <c r="B10" s="16" t="s">
        <v>68</v>
      </c>
      <c r="C10" s="21">
        <f>Transactions!B69+Transactions!B83+Transactions!B108</f>
        <v>193</v>
      </c>
      <c r="D10" s="22">
        <f>C10/C11</f>
        <v>2.7826036808223816E-2</v>
      </c>
    </row>
    <row r="11" spans="2:4" x14ac:dyDescent="0.3">
      <c r="B11" s="24" t="s">
        <v>62</v>
      </c>
      <c r="C11" s="19">
        <f>SUM(C7:C10)</f>
        <v>6935.9500000000007</v>
      </c>
      <c r="D11" s="18">
        <f>SUM(D7:D10)</f>
        <v>1</v>
      </c>
    </row>
    <row r="12" spans="2:4" x14ac:dyDescent="0.3">
      <c r="B12" s="25" t="s">
        <v>63</v>
      </c>
      <c r="C12" s="15"/>
      <c r="D12" s="18"/>
    </row>
    <row r="13" spans="2:4" x14ac:dyDescent="0.3">
      <c r="B13" s="16" t="s">
        <v>69</v>
      </c>
      <c r="C13" s="17">
        <f>Transactions!B2+Transactions!B13+Transactions!B77+Transactions!B92+Transactions!B110</f>
        <v>-290.36</v>
      </c>
      <c r="D13" s="18">
        <f>C13/C31</f>
        <v>3.1302926644681164E-2</v>
      </c>
    </row>
    <row r="14" spans="2:4" x14ac:dyDescent="0.3">
      <c r="B14" s="16" t="s">
        <v>70</v>
      </c>
      <c r="C14" s="17">
        <f>Transactions!B3+Transactions!B4+Transactions!B6+Transactions!B7+Transactions!B9+Transactions!B21+Transactions!B28+Transactions!B30+Transactions!B31+Transactions!B33+Transactions!B34+Transactions!B36+Transactions!B39+Transactions!B40+Transactions!B41+Transactions!B53+Transactions!B61+Transactions!B64+Transactions!B68+Transactions!B72+Transactions!B96+Transactions!B98+Transactions!B99+Transactions!B100+Transactions!B103+Transactions!B105+Transactions!B106+Transactions!B107+Transactions!B113+Transactions!B116+Transactions!B124+Transactions!B127+Transactions!B128+Transactions!B130+Transactions!B131+Transactions!B134+Transactions!B135+Transactions!B136+Transactions!B142</f>
        <v>-18.150000000000002</v>
      </c>
      <c r="D14" s="18">
        <f>C14/C31</f>
        <v>1.9567024335341065E-3</v>
      </c>
    </row>
    <row r="15" spans="2:4" x14ac:dyDescent="0.3">
      <c r="B15" s="16" t="s">
        <v>71</v>
      </c>
      <c r="C15" s="17">
        <f>Transactions!B5+Transactions!B32+Transactions!B35+Transactions!B52+Transactions!B54+Transactions!B75+Transactions!B95+Transactions!B141</f>
        <v>-246.94</v>
      </c>
      <c r="D15" s="18">
        <f>C15/C31</f>
        <v>2.662193382572519E-2</v>
      </c>
    </row>
    <row r="16" spans="2:4" x14ac:dyDescent="0.3">
      <c r="B16" s="16" t="s">
        <v>72</v>
      </c>
      <c r="C16" s="17">
        <f>Transactions!B8+Transactions!B60+Transactions!B125</f>
        <v>-900</v>
      </c>
      <c r="D16" s="18">
        <f>C16/C31</f>
        <v>9.7026566952104445E-2</v>
      </c>
    </row>
    <row r="17" spans="2:4" x14ac:dyDescent="0.3">
      <c r="B17" s="16" t="s">
        <v>7</v>
      </c>
      <c r="C17" s="17">
        <f>Transactions!B10+Transactions!B15+Transactions!B16+Transactions!B23+Transactions!B24+Transactions!B25+Transactions!B46+Transactions!B47+Transactions!B48+Transactions!B49+Transactions!B65+Transactions!B80+Transactions!B81+Transactions!B82+Transactions!B91+Transactions!B93+Transactions!B119+Transactions!B120+Transactions!B143+Transactions!B144+Transactions!B145</f>
        <v>-2773.8</v>
      </c>
      <c r="D17" s="18">
        <f>C17/C31</f>
        <v>0.29903587934638592</v>
      </c>
    </row>
    <row r="18" spans="2:4" x14ac:dyDescent="0.3">
      <c r="B18" s="16" t="s">
        <v>73</v>
      </c>
      <c r="C18" s="17">
        <f>Transactions!B11+Transactions!B12+Transactions!B20+Transactions!B38+Transactions!B42+Transactions!B50+Transactions!B71+Transactions!B101+Transactions!B102+Transactions!B104+Transactions!B109+Transactions!B111+Transactions!B112+Transactions!B122+Transactions!B123+Transactions!B129+Transactions!B138</f>
        <v>-549.64</v>
      </c>
      <c r="D18" s="18">
        <f>C18/C31</f>
        <v>5.9255202510616313E-2</v>
      </c>
    </row>
    <row r="19" spans="2:4" x14ac:dyDescent="0.3">
      <c r="B19" s="16" t="s">
        <v>74</v>
      </c>
      <c r="C19" s="17">
        <f>Transactions!B17+Transactions!B89</f>
        <v>-183.77</v>
      </c>
      <c r="D19" s="18">
        <f>C19/C31</f>
        <v>1.9811746898653594E-2</v>
      </c>
    </row>
    <row r="20" spans="2:4" x14ac:dyDescent="0.3">
      <c r="B20" s="16" t="s">
        <v>75</v>
      </c>
      <c r="C20" s="17">
        <f>Transactions!B18</f>
        <v>-172.46</v>
      </c>
      <c r="D20" s="18">
        <f>C20/C31</f>
        <v>1.859244637395548E-2</v>
      </c>
    </row>
    <row r="21" spans="2:4" x14ac:dyDescent="0.3">
      <c r="B21" s="16" t="s">
        <v>76</v>
      </c>
      <c r="C21" s="17">
        <f>Transactions!B19+Transactions!B37+Transactions!B51+Transactions!B67+Transactions!B73+Transactions!B132</f>
        <v>-929.53</v>
      </c>
      <c r="D21" s="18">
        <f>C21/C31</f>
        <v>0.1002101164210996</v>
      </c>
    </row>
    <row r="22" spans="2:4" x14ac:dyDescent="0.3">
      <c r="B22" s="16" t="s">
        <v>16</v>
      </c>
      <c r="C22" s="17">
        <f>Transactions!B26+Transactions!B57+Transactions!B90+Transactions!B126</f>
        <v>-800</v>
      </c>
      <c r="D22" s="18">
        <f>C22/C31</f>
        <v>8.6245837290759506E-2</v>
      </c>
    </row>
    <row r="23" spans="2:4" x14ac:dyDescent="0.3">
      <c r="B23" s="16" t="s">
        <v>77</v>
      </c>
      <c r="C23" s="17">
        <f>Transactions!B27+Transactions!B29+Transactions!B118</f>
        <v>-182.95</v>
      </c>
      <c r="D23" s="18">
        <f>C23/C31</f>
        <v>1.9723344915430562E-2</v>
      </c>
    </row>
    <row r="24" spans="2:4" x14ac:dyDescent="0.3">
      <c r="B24" s="16" t="s">
        <v>78</v>
      </c>
      <c r="C24" s="17">
        <f>Transactions!B44+Transactions!B55+Transactions!B66+Transactions!B133</f>
        <v>-525.72</v>
      </c>
      <c r="D24" s="18">
        <f>C24/C31</f>
        <v>5.6676451975622606E-2</v>
      </c>
    </row>
    <row r="25" spans="2:4" x14ac:dyDescent="0.3">
      <c r="B25" s="16" t="s">
        <v>79</v>
      </c>
      <c r="C25" s="17">
        <f>Transactions!B58+Transactions!B62+Transactions!B87+Transactions!B88</f>
        <v>-108.07</v>
      </c>
      <c r="D25" s="18">
        <f>C25/C31</f>
        <v>1.1650734545015473E-2</v>
      </c>
    </row>
    <row r="26" spans="2:4" x14ac:dyDescent="0.3">
      <c r="B26" s="16" t="s">
        <v>80</v>
      </c>
      <c r="C26" s="17">
        <f>Transactions!B59+Transactions!B74+Transactions!B114+Transactions!B117+Transactions!B137</f>
        <v>-294.92</v>
      </c>
      <c r="D26" s="18">
        <f>C26/C31</f>
        <v>3.179452791723849E-2</v>
      </c>
    </row>
    <row r="27" spans="2:4" x14ac:dyDescent="0.3">
      <c r="B27" s="16" t="s">
        <v>84</v>
      </c>
      <c r="C27" s="17">
        <f>Transactions!B63</f>
        <v>-470</v>
      </c>
      <c r="D27" s="18">
        <f>C27/C31</f>
        <v>5.0669429408321205E-2</v>
      </c>
    </row>
    <row r="28" spans="2:4" x14ac:dyDescent="0.3">
      <c r="B28" s="16" t="s">
        <v>81</v>
      </c>
      <c r="C28" s="17">
        <f>Transactions!B79+Transactions!B84+Transactions!B121</f>
        <v>-140</v>
      </c>
      <c r="D28" s="18">
        <f>C28/C31</f>
        <v>1.5093021525882913E-2</v>
      </c>
    </row>
    <row r="29" spans="2:4" x14ac:dyDescent="0.3">
      <c r="B29" s="16" t="s">
        <v>82</v>
      </c>
      <c r="C29" s="17">
        <f>Transactions!B43+Transactions!B97</f>
        <v>-464</v>
      </c>
      <c r="D29" s="18">
        <f>C29/C31</f>
        <v>5.0022585628640509E-2</v>
      </c>
    </row>
    <row r="30" spans="2:4" ht="15" thickBot="1" x14ac:dyDescent="0.35">
      <c r="B30" s="16" t="s">
        <v>83</v>
      </c>
      <c r="C30" s="21">
        <f>Transactions!B140</f>
        <v>-225.5</v>
      </c>
      <c r="D30" s="22">
        <f>C30/C31</f>
        <v>2.4310545386332833E-2</v>
      </c>
    </row>
    <row r="31" spans="2:4" x14ac:dyDescent="0.3">
      <c r="B31" s="24" t="s">
        <v>64</v>
      </c>
      <c r="C31" s="19">
        <f>SUM(C13:C30)</f>
        <v>-9275.8100000000013</v>
      </c>
      <c r="D31" s="18">
        <f>-C31/C11</f>
        <v>1.3373524895652362</v>
      </c>
    </row>
    <row r="32" spans="2:4" x14ac:dyDescent="0.3">
      <c r="B32" s="16"/>
      <c r="C32" s="15"/>
      <c r="D32" s="18"/>
    </row>
    <row r="33" spans="2:4" ht="15" thickBot="1" x14ac:dyDescent="0.35">
      <c r="B33" s="20" t="s">
        <v>65</v>
      </c>
      <c r="C33" s="23">
        <f>C11+C31</f>
        <v>-2339.8600000000006</v>
      </c>
      <c r="D33" s="26">
        <f>D11-D31</f>
        <v>-0.33735248956523622</v>
      </c>
    </row>
  </sheetData>
  <mergeCells count="3">
    <mergeCell ref="B2:C2"/>
    <mergeCell ref="B3:C3"/>
    <mergeCell ref="B4:C4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Transactions</vt:lpstr>
      <vt:lpstr>PL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Tyson MacGregor</dc:creator>
  <cp:lastModifiedBy>Tyson MacGregor</cp:lastModifiedBy>
  <dcterms:created xsi:type="dcterms:W3CDTF">2020-04-03T08:15:31Z</dcterms:created>
  <dcterms:modified xsi:type="dcterms:W3CDTF">2020-04-10T10:20:59Z</dcterms:modified>
</cp:coreProperties>
</file>